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<sst xmlns="http://schemas.openxmlformats.org/spreadsheetml/2006/main" count="61" uniqueCount="52">
  <si>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Kalkulacja Brutto-netto</t>
  </si>
  <si>
    <t>Kalkulacja dla zleceniobiorcy</t>
  </si>
  <si>
    <t>Bez chorobowego</t>
  </si>
  <si>
    <t>Bez społecznych</t>
  </si>
  <si>
    <t>Netto</t>
  </si>
  <si>
    <t>Wpisz kwotę wynagrodzenia netto</t>
  </si>
  <si>
    <t>Brutto</t>
  </si>
  <si>
    <t>Jeżeli kwota brutto nie przekracza 200 zł zastosuj kalkulator dla umów do 200 zł</t>
  </si>
  <si>
    <t>Przychody zleceniobiorcy</t>
  </si>
  <si>
    <t>wynagrodzenie</t>
  </si>
  <si>
    <t xml:space="preserve"> </t>
  </si>
  <si>
    <t>Wpisz kwotę brutto wynagrodzenia</t>
  </si>
  <si>
    <t>Czy zleceniobiorca płaci chorobowe ?  Dot. np. umowy zawartej z własnym pracownikiem</t>
  </si>
  <si>
    <t>(dotyczy kalkulacji ze społecznymi)</t>
  </si>
  <si>
    <r>
      <t xml:space="preserve">Jeśli TAK - wpisz </t>
    </r>
    <r>
      <rPr>
        <b/>
        <sz val="8"/>
        <color indexed="8"/>
        <rFont val="Arial CE"/>
        <family val="2"/>
      </rPr>
      <t xml:space="preserve">1, </t>
    </r>
    <r>
      <rPr>
        <sz val="8"/>
        <color indexed="8"/>
        <rFont val="Arial CE"/>
        <family val="2"/>
      </rPr>
      <t>jeśli nie - pole zostaw puste</t>
    </r>
  </si>
  <si>
    <t>Czy zleceniobiorca nie podlega wypadkowemu ?</t>
  </si>
  <si>
    <t>Składki na ubezpieczenie społeczne w części finansowanej przez ubezpieczonego</t>
  </si>
  <si>
    <t>emerytalne</t>
  </si>
  <si>
    <t>rentowe</t>
  </si>
  <si>
    <t>chorobowe</t>
  </si>
  <si>
    <t>suma składek</t>
  </si>
  <si>
    <t>przychody bez składek</t>
  </si>
  <si>
    <t>koszty uzyskania przychodów</t>
  </si>
  <si>
    <t>podstawa opodatkowania</t>
  </si>
  <si>
    <t>zaliczka na podatek</t>
  </si>
  <si>
    <t xml:space="preserve">składki na ubezpieczenie zdrowotne zapłacone </t>
  </si>
  <si>
    <t>składki na ubezpieczenie zdrowotne odliczone</t>
  </si>
  <si>
    <t>podatek do zapłacenia</t>
  </si>
  <si>
    <t>wypłata netto</t>
  </si>
  <si>
    <t>Koszty płatnika</t>
  </si>
  <si>
    <t>FP</t>
  </si>
  <si>
    <t>FGŚP</t>
  </si>
  <si>
    <t>Składki na ubezpieczenie społeczne w części finansowanej przez płatnika</t>
  </si>
  <si>
    <t>wypadkowe</t>
  </si>
  <si>
    <t>%*</t>
  </si>
  <si>
    <t>suma składek:</t>
  </si>
  <si>
    <t>Suma (tyle trzeba wydać!!!):</t>
  </si>
  <si>
    <t>Stosunek netto do brutto w procentach :</t>
  </si>
  <si>
    <t>* Wpisz stawkę, jeśli jest inna</t>
  </si>
  <si>
    <t xml:space="preserve">** Kalkulator dla umów zlecenia zawartych z rezydentami podatkowymi z kwotą należności przekraczającej w skali miesiąca 200 zł lub bez względu na kwotę, jeżeli umowa zawarta jest z własnym pracownikiem. </t>
  </si>
  <si>
    <r>
      <t>UWAGA!</t>
    </r>
    <r>
      <rPr>
        <sz val="8"/>
        <color indexed="8"/>
        <rFont val="Arial"/>
        <family val="2"/>
      </rPr>
      <t xml:space="preserve"> Otrzymane wyniki spełniają rolę jedynie informacyjną i nie mogą być stosowane do celów wyliczeń wynagrodzeń dla pracowników w warunkach funkcjonowania podmiotów gospodarczych. Wolters Kluwer Polska Sp. z o.o. nie gwarantuje poprawności wyników oraz nie ponosi odpowiedzialności za użycie kalkulatora do celów wszelkich rozliczeń pomiędzy pracodawcami a pracownikami. </t>
    </r>
  </si>
  <si>
    <t>Bez składek społ</t>
  </si>
  <si>
    <t>N=B-(B-0,2B)*0,18-(B*0,0125)</t>
  </si>
  <si>
    <t>N=B-0,144B-0,0125B</t>
  </si>
  <si>
    <t>N=0,8435B</t>
  </si>
  <si>
    <t>B=N/0,8435</t>
  </si>
  <si>
    <t>Ze społecznymi (bez chorobowego):</t>
  </si>
  <si>
    <t>N=(B-0,1126B) - (B-0,1126B-0,2*0,8874B)*0,18-0,0125*0,8874B</t>
  </si>
  <si>
    <t>N=0,8874B-0,127786B-0,010468B</t>
  </si>
  <si>
    <t>N=0,748522B</t>
  </si>
  <si>
    <t>B=N/0,748522</t>
  </si>
  <si>
    <t>Kalkulator umów zleceń na rok 2012 (od 200 zł)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</si>
</sst>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.00,_z_ł_-;\-* #,##0.00,_z_ł_-;_-* \-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4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sz val="10"/>
      <color indexed="17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horizontal="center" wrapText="1"/>
      <protection/>
    </xf>
    <xf numFmtId="164" fontId="22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/>
    </xf>
    <xf numFmtId="164" fontId="24" fillId="0" borderId="10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/>
      <protection/>
    </xf>
    <xf numFmtId="164" fontId="24" fillId="0" borderId="10" xfId="0" applyNumberFormat="1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4" fontId="22" fillId="0" borderId="11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64" fontId="21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/>
      <protection/>
    </xf>
    <xf numFmtId="164" fontId="24" fillId="0" borderId="10" xfId="0" applyNumberFormat="1" applyFont="1" applyBorder="1" applyAlignment="1" applyProtection="1">
      <alignment/>
      <protection/>
    </xf>
    <xf numFmtId="164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10" xfId="0" applyNumberFormat="1" applyFont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10" fontId="24" fillId="0" borderId="10" xfId="0" applyNumberFormat="1" applyFont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top"/>
      <protection/>
    </xf>
    <xf numFmtId="0" fontId="23" fillId="0" borderId="10" xfId="0" applyFont="1" applyBorder="1" applyAlignment="1" applyProtection="1">
      <alignment horizontal="right" vertical="top"/>
      <protection/>
    </xf>
    <xf numFmtId="0" fontId="21" fillId="20" borderId="10" xfId="0" applyFont="1" applyFill="1" applyBorder="1" applyAlignment="1" applyProtection="1">
      <alignment vertical="center"/>
      <protection/>
    </xf>
    <xf numFmtId="165" fontId="23" fillId="0" borderId="0" xfId="0" applyNumberFormat="1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/>
      <protection/>
    </xf>
    <xf numFmtId="165" fontId="21" fillId="20" borderId="10" xfId="0" applyNumberFormat="1" applyFont="1" applyFill="1" applyBorder="1" applyAlignment="1" applyProtection="1">
      <alignment horizontal="left" vertical="center"/>
      <protection/>
    </xf>
    <xf numFmtId="165" fontId="0" fillId="0" borderId="10" xfId="0" applyNumberFormat="1" applyFont="1" applyBorder="1" applyAlignment="1" applyProtection="1">
      <alignment vertical="center"/>
      <protection/>
    </xf>
    <xf numFmtId="165" fontId="21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21" fillId="20" borderId="10" xfId="0" applyFont="1" applyFill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49" fontId="29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left" vertical="center"/>
      <protection/>
    </xf>
    <xf numFmtId="0" fontId="0" fillId="25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25" style="1" customWidth="1"/>
    <col min="2" max="2" width="12.125" style="1" customWidth="1"/>
    <col min="3" max="3" width="10.125" style="1" customWidth="1"/>
    <col min="4" max="4" width="27.875" style="1" customWidth="1"/>
    <col min="5" max="5" width="16.75390625" style="1" customWidth="1"/>
    <col min="6" max="6" width="1.12109375" style="1" customWidth="1"/>
    <col min="7" max="7" width="16.75390625" style="1" customWidth="1"/>
    <col min="8" max="8" width="9.00390625" style="1" customWidth="1"/>
    <col min="9" max="9" width="2.625" style="1" customWidth="1"/>
    <col min="10" max="11" width="9.00390625" style="1" customWidth="1"/>
    <col min="12" max="12" width="19.25390625" style="1" customWidth="1"/>
    <col min="13" max="16384" width="9.00390625" style="1" customWidth="1"/>
  </cols>
  <sheetData>
    <row r="1" spans="1:7" ht="19.5" customHeight="1">
      <c r="A1" s="2"/>
      <c r="B1" s="39" t="s">
        <v>51</v>
      </c>
      <c r="C1" s="39"/>
      <c r="D1" s="39"/>
      <c r="E1" s="39"/>
      <c r="F1" s="39"/>
      <c r="G1" s="39"/>
    </row>
    <row r="2" spans="1:7" ht="25.5" customHeight="1">
      <c r="A2" s="40"/>
      <c r="B2" s="41" t="s">
        <v>0</v>
      </c>
      <c r="C2" s="41"/>
      <c r="D2" s="41"/>
      <c r="E2" s="41" t="s">
        <v>1</v>
      </c>
      <c r="F2" s="41"/>
      <c r="G2" s="41"/>
    </row>
    <row r="3" spans="1:7" ht="25.5" customHeight="1">
      <c r="A3" s="40"/>
      <c r="B3" s="41"/>
      <c r="C3" s="41"/>
      <c r="D3" s="41"/>
      <c r="E3" s="41" t="s">
        <v>2</v>
      </c>
      <c r="F3" s="41"/>
      <c r="G3" s="3" t="s">
        <v>3</v>
      </c>
    </row>
    <row r="4" spans="1:7" ht="6.75" customHeight="1">
      <c r="A4" s="2"/>
      <c r="B4" s="4"/>
      <c r="C4" s="4"/>
      <c r="D4" s="4"/>
      <c r="E4" s="5"/>
      <c r="F4" s="5"/>
      <c r="G4" s="5"/>
    </row>
    <row r="5" spans="2:8" ht="16.5" customHeight="1">
      <c r="B5" s="42" t="s">
        <v>4</v>
      </c>
      <c r="C5" s="42"/>
      <c r="D5" s="42"/>
      <c r="E5" s="6">
        <v>1000</v>
      </c>
      <c r="F5" s="7"/>
      <c r="G5" s="8">
        <v>1000</v>
      </c>
      <c r="H5" s="9"/>
    </row>
    <row r="6" spans="2:7" ht="19.5" customHeight="1">
      <c r="B6" s="43" t="s">
        <v>5</v>
      </c>
      <c r="C6" s="43"/>
      <c r="D6" s="43"/>
      <c r="E6" s="43"/>
      <c r="F6" s="43"/>
      <c r="G6" s="43"/>
    </row>
    <row r="7" spans="2:7" ht="12.75">
      <c r="B7" s="42" t="s">
        <v>6</v>
      </c>
      <c r="C7" s="42"/>
      <c r="D7" s="42"/>
      <c r="E7" s="10">
        <f>E5/0.748522</f>
        <v>1335.966077149369</v>
      </c>
      <c r="F7" s="11"/>
      <c r="G7" s="12">
        <f>G5/0.8435</f>
        <v>1185.5364552459987</v>
      </c>
    </row>
    <row r="8" spans="2:8" ht="19.5" customHeight="1">
      <c r="B8" s="44" t="s">
        <v>7</v>
      </c>
      <c r="C8" s="44"/>
      <c r="D8" s="44"/>
      <c r="E8" s="44"/>
      <c r="F8" s="44"/>
      <c r="G8" s="44"/>
      <c r="H8" s="13"/>
    </row>
    <row r="9" spans="1:7" ht="31.5" customHeight="1">
      <c r="A9" s="40"/>
      <c r="B9" s="41" t="s">
        <v>0</v>
      </c>
      <c r="C9" s="41"/>
      <c r="D9" s="41"/>
      <c r="E9" s="41" t="s">
        <v>1</v>
      </c>
      <c r="F9" s="41"/>
      <c r="G9" s="41"/>
    </row>
    <row r="10" spans="1:7" ht="27.75" customHeight="1">
      <c r="A10" s="40"/>
      <c r="B10" s="41"/>
      <c r="C10" s="41"/>
      <c r="D10" s="41"/>
      <c r="E10" s="41" t="s">
        <v>2</v>
      </c>
      <c r="F10" s="41"/>
      <c r="G10" s="3" t="s">
        <v>3</v>
      </c>
    </row>
    <row r="11" spans="1:7" ht="16.5" customHeight="1">
      <c r="A11" s="14"/>
      <c r="B11" s="45" t="s">
        <v>8</v>
      </c>
      <c r="C11" s="45"/>
      <c r="D11" s="45"/>
      <c r="E11" s="45"/>
      <c r="F11" s="45"/>
      <c r="G11" s="45"/>
    </row>
    <row r="12" spans="1:7" ht="6.75" customHeight="1">
      <c r="A12" s="14"/>
      <c r="B12" s="15"/>
      <c r="C12" s="15"/>
      <c r="D12" s="15"/>
      <c r="E12" s="15"/>
      <c r="F12" s="15"/>
      <c r="G12" s="15"/>
    </row>
    <row r="13" spans="2:8" ht="15" customHeight="1">
      <c r="B13" s="16" t="s">
        <v>9</v>
      </c>
      <c r="C13" s="16"/>
      <c r="D13" s="16"/>
      <c r="E13" s="17">
        <f>E7</f>
        <v>1335.966077149369</v>
      </c>
      <c r="F13" s="18"/>
      <c r="G13" s="17">
        <f>G7</f>
        <v>1185.5364552459987</v>
      </c>
      <c r="H13" s="9" t="s">
        <v>10</v>
      </c>
    </row>
    <row r="14" spans="2:7" ht="15" customHeight="1">
      <c r="B14" s="46" t="s">
        <v>11</v>
      </c>
      <c r="C14" s="46"/>
      <c r="D14" s="46"/>
      <c r="E14" s="46"/>
      <c r="F14" s="46"/>
      <c r="G14" s="46"/>
    </row>
    <row r="15" spans="251:256" ht="8.25" customHeight="1">
      <c r="IQ15" s="19"/>
      <c r="IR15" s="19"/>
      <c r="IS15" s="19"/>
      <c r="IT15" s="19"/>
      <c r="IU15" s="19"/>
      <c r="IV15" s="19"/>
    </row>
    <row r="16" spans="2:256" ht="24" customHeight="1">
      <c r="B16" s="47" t="s">
        <v>12</v>
      </c>
      <c r="C16" s="47"/>
      <c r="D16" s="47"/>
      <c r="E16" s="20"/>
      <c r="F16" s="21"/>
      <c r="IQ16" s="19"/>
      <c r="IR16" s="19"/>
      <c r="IS16" s="19"/>
      <c r="IT16" s="19"/>
      <c r="IU16" s="19"/>
      <c r="IV16" s="19"/>
    </row>
    <row r="17" spans="2:256" ht="15" customHeight="1">
      <c r="B17" s="48" t="s">
        <v>13</v>
      </c>
      <c r="C17" s="48"/>
      <c r="D17" s="48"/>
      <c r="E17" s="49" t="s">
        <v>14</v>
      </c>
      <c r="F17" s="49"/>
      <c r="G17" s="49"/>
      <c r="IQ17" s="19"/>
      <c r="IR17" s="19"/>
      <c r="IS17" s="19"/>
      <c r="IT17" s="19"/>
      <c r="IU17" s="19"/>
      <c r="IV17" s="19"/>
    </row>
    <row r="18" spans="251:256" ht="8.25" customHeight="1">
      <c r="IQ18" s="19"/>
      <c r="IR18" s="19"/>
      <c r="IS18" s="19"/>
      <c r="IT18" s="19"/>
      <c r="IU18" s="19"/>
      <c r="IV18" s="19"/>
    </row>
    <row r="19" spans="2:256" ht="23.25" customHeight="1">
      <c r="B19" s="50" t="s">
        <v>15</v>
      </c>
      <c r="C19" s="50"/>
      <c r="D19" s="50"/>
      <c r="E19" s="20"/>
      <c r="F19" s="22"/>
      <c r="G19" s="23"/>
      <c r="H19" s="9"/>
      <c r="IQ19" s="19"/>
      <c r="IR19" s="19"/>
      <c r="IS19" s="19"/>
      <c r="IT19" s="19"/>
      <c r="IU19" s="19"/>
      <c r="IV19" s="19"/>
    </row>
    <row r="20" spans="2:256" ht="15" customHeight="1">
      <c r="B20" s="48" t="s">
        <v>13</v>
      </c>
      <c r="C20" s="48"/>
      <c r="D20" s="48"/>
      <c r="E20" s="49" t="s">
        <v>14</v>
      </c>
      <c r="F20" s="49"/>
      <c r="G20" s="49"/>
      <c r="IQ20" s="19"/>
      <c r="IR20" s="19"/>
      <c r="IS20" s="19"/>
      <c r="IT20" s="19"/>
      <c r="IU20" s="19"/>
      <c r="IV20" s="19"/>
    </row>
    <row r="21" spans="251:256" ht="15" customHeight="1">
      <c r="IQ21" s="19"/>
      <c r="IR21" s="19"/>
      <c r="IS21" s="19"/>
      <c r="IT21" s="19"/>
      <c r="IU21" s="19"/>
      <c r="IV21" s="19"/>
    </row>
    <row r="22" spans="2:7" ht="16.5" customHeight="1">
      <c r="B22" s="51" t="s">
        <v>16</v>
      </c>
      <c r="C22" s="51"/>
      <c r="D22" s="51"/>
      <c r="E22" s="51"/>
      <c r="F22" s="51"/>
      <c r="G22" s="51"/>
    </row>
    <row r="23" spans="2:8" ht="15" customHeight="1">
      <c r="B23" s="52" t="s">
        <v>17</v>
      </c>
      <c r="C23" s="52"/>
      <c r="D23" s="52"/>
      <c r="E23" s="24">
        <f>E13*9.76%</f>
        <v>130.3902891297784</v>
      </c>
      <c r="F23" s="24"/>
      <c r="G23" s="25">
        <v>0</v>
      </c>
      <c r="H23" s="15"/>
    </row>
    <row r="24" spans="2:8" ht="15" customHeight="1">
      <c r="B24" s="52" t="s">
        <v>18</v>
      </c>
      <c r="C24" s="52"/>
      <c r="D24" s="52"/>
      <c r="E24" s="24">
        <f>E13*1.5%</f>
        <v>20.039491157240537</v>
      </c>
      <c r="F24" s="24"/>
      <c r="G24" s="25">
        <v>0</v>
      </c>
      <c r="H24" s="15"/>
    </row>
    <row r="25" spans="2:8" ht="15" customHeight="1">
      <c r="B25" s="52" t="s">
        <v>19</v>
      </c>
      <c r="C25" s="52"/>
      <c r="D25" s="52"/>
      <c r="E25" s="24">
        <f>IF(E16=1,E13*2.45%,0)</f>
        <v>0</v>
      </c>
      <c r="F25" s="24"/>
      <c r="G25" s="25">
        <v>0</v>
      </c>
      <c r="H25" s="19"/>
    </row>
    <row r="26" spans="2:7" ht="15" customHeight="1">
      <c r="B26" s="53" t="s">
        <v>20</v>
      </c>
      <c r="C26" s="53"/>
      <c r="D26" s="53"/>
      <c r="E26" s="26">
        <f>SUM(E23:E25)</f>
        <v>150.42978028701896</v>
      </c>
      <c r="F26" s="26"/>
      <c r="G26" s="24"/>
    </row>
    <row r="27" spans="2:7" ht="15" customHeight="1">
      <c r="B27" s="52" t="s">
        <v>21</v>
      </c>
      <c r="C27" s="52"/>
      <c r="D27" s="52"/>
      <c r="E27" s="24">
        <f>E13-E26</f>
        <v>1185.5362968623501</v>
      </c>
      <c r="F27" s="24"/>
      <c r="G27" s="24">
        <f>G13-G26</f>
        <v>1185.5364552459987</v>
      </c>
    </row>
    <row r="28" spans="2:7" ht="15" customHeight="1">
      <c r="B28" s="52" t="s">
        <v>22</v>
      </c>
      <c r="C28" s="52"/>
      <c r="D28" s="52"/>
      <c r="E28" s="26">
        <f>E27*20%</f>
        <v>237.10725937247003</v>
      </c>
      <c r="F28" s="26"/>
      <c r="G28" s="26">
        <f>G27*20%</f>
        <v>237.10729104919974</v>
      </c>
    </row>
    <row r="29" spans="2:7" ht="15" customHeight="1">
      <c r="B29" s="52" t="s">
        <v>23</v>
      </c>
      <c r="C29" s="52"/>
      <c r="D29" s="52"/>
      <c r="E29" s="24">
        <f>(ROUND(E27-E28,0))</f>
        <v>948</v>
      </c>
      <c r="F29" s="24"/>
      <c r="G29" s="24">
        <f>(ROUND(G27-G28,0))</f>
        <v>948</v>
      </c>
    </row>
    <row r="30" spans="2:7" ht="15" customHeight="1">
      <c r="B30" s="52" t="s">
        <v>24</v>
      </c>
      <c r="C30" s="52"/>
      <c r="D30" s="52"/>
      <c r="E30" s="24">
        <f>E29*18%</f>
        <v>170.64</v>
      </c>
      <c r="F30" s="24"/>
      <c r="G30" s="24">
        <f>G29*18%</f>
        <v>170.64</v>
      </c>
    </row>
    <row r="31" spans="2:7" ht="15" customHeight="1">
      <c r="B31" s="52" t="s">
        <v>25</v>
      </c>
      <c r="C31" s="52"/>
      <c r="D31" s="52"/>
      <c r="E31" s="26">
        <f>ROUND(E27*9%,2)</f>
        <v>106.7</v>
      </c>
      <c r="F31" s="26"/>
      <c r="G31" s="26">
        <f>ROUND(G27*9%,2)</f>
        <v>106.7</v>
      </c>
    </row>
    <row r="32" spans="2:7" ht="15" customHeight="1">
      <c r="B32" s="52" t="s">
        <v>26</v>
      </c>
      <c r="C32" s="52"/>
      <c r="D32" s="52"/>
      <c r="E32" s="26">
        <f>ROUND(E27*7.75%,2)</f>
        <v>91.88</v>
      </c>
      <c r="F32" s="26"/>
      <c r="G32" s="26">
        <f>ROUND(G27*7.75%,2)</f>
        <v>91.88</v>
      </c>
    </row>
    <row r="33" spans="2:7" ht="15" customHeight="1">
      <c r="B33" s="52" t="s">
        <v>27</v>
      </c>
      <c r="C33" s="52"/>
      <c r="D33" s="52"/>
      <c r="E33" s="26">
        <f>ROUND(E30-E32,0)</f>
        <v>79</v>
      </c>
      <c r="F33" s="26"/>
      <c r="G33" s="26">
        <f>ROUND(G30-G32,0)</f>
        <v>79</v>
      </c>
    </row>
    <row r="34" spans="1:7" ht="9" customHeight="1">
      <c r="A34" s="15"/>
      <c r="B34" s="27"/>
      <c r="C34" s="27"/>
      <c r="D34" s="27"/>
      <c r="E34" s="28"/>
      <c r="F34" s="28"/>
      <c r="G34" s="28"/>
    </row>
    <row r="35" spans="2:7" ht="15" customHeight="1">
      <c r="B35" s="52" t="s">
        <v>28</v>
      </c>
      <c r="C35" s="52"/>
      <c r="D35" s="52"/>
      <c r="E35" s="29">
        <f>E13-E26-E31-E33</f>
        <v>999.8362968623501</v>
      </c>
      <c r="F35" s="29"/>
      <c r="G35" s="29">
        <f>G13-G26-G31-G33</f>
        <v>999.8364552459986</v>
      </c>
    </row>
    <row r="36" spans="1:7" ht="10.5" customHeight="1">
      <c r="A36" s="15"/>
      <c r="B36" s="15"/>
      <c r="C36" s="15"/>
      <c r="D36" s="15"/>
      <c r="E36" s="28"/>
      <c r="F36" s="28"/>
      <c r="G36" s="28"/>
    </row>
    <row r="37" spans="2:7" ht="16.5" customHeight="1">
      <c r="B37" s="51" t="s">
        <v>29</v>
      </c>
      <c r="C37" s="51"/>
      <c r="D37" s="51"/>
      <c r="E37" s="51"/>
      <c r="F37" s="51"/>
      <c r="G37" s="51"/>
    </row>
    <row r="38" spans="2:7" ht="15" customHeight="1">
      <c r="B38" s="54" t="s">
        <v>9</v>
      </c>
      <c r="C38" s="54"/>
      <c r="D38" s="54"/>
      <c r="E38" s="30">
        <f>E13</f>
        <v>1335.966077149369</v>
      </c>
      <c r="F38" s="30"/>
      <c r="G38" s="30">
        <f>G13</f>
        <v>1185.5364552459987</v>
      </c>
    </row>
    <row r="39" spans="2:7" ht="15" customHeight="1">
      <c r="B39" s="55" t="s">
        <v>30</v>
      </c>
      <c r="C39" s="55"/>
      <c r="D39" s="55"/>
      <c r="E39" s="26">
        <f>E38*2.45%</f>
        <v>32.731168890159545</v>
      </c>
      <c r="F39" s="26"/>
      <c r="G39" s="25">
        <v>0</v>
      </c>
    </row>
    <row r="40" spans="2:8" ht="15" customHeight="1">
      <c r="B40" s="55" t="s">
        <v>31</v>
      </c>
      <c r="C40" s="55"/>
      <c r="D40" s="55"/>
      <c r="E40" s="24">
        <f>IF(E19=1,0,E38*0.1%)</f>
        <v>1.335966077149369</v>
      </c>
      <c r="F40" s="24"/>
      <c r="G40" s="25">
        <v>0</v>
      </c>
      <c r="H40" s="19"/>
    </row>
    <row r="41" spans="1:7" ht="12.75">
      <c r="A41" s="32"/>
      <c r="B41" s="15"/>
      <c r="C41" s="15"/>
      <c r="D41" s="15"/>
      <c r="E41" s="28"/>
      <c r="F41" s="28"/>
      <c r="G41" s="28"/>
    </row>
    <row r="42" spans="1:7" ht="16.5" customHeight="1">
      <c r="A42" s="32"/>
      <c r="B42" s="56" t="s">
        <v>32</v>
      </c>
      <c r="C42" s="56"/>
      <c r="D42" s="56"/>
      <c r="E42" s="56"/>
      <c r="F42" s="56"/>
      <c r="G42" s="56"/>
    </row>
    <row r="43" spans="2:7" ht="15" customHeight="1">
      <c r="B43" s="55" t="s">
        <v>17</v>
      </c>
      <c r="C43" s="55"/>
      <c r="D43" s="55"/>
      <c r="E43" s="24">
        <f>E38*9.76%</f>
        <v>130.3902891297784</v>
      </c>
      <c r="F43" s="24"/>
      <c r="G43" s="25">
        <v>0</v>
      </c>
    </row>
    <row r="44" spans="2:7" ht="15" customHeight="1">
      <c r="B44" s="55" t="s">
        <v>18</v>
      </c>
      <c r="C44" s="55"/>
      <c r="D44" s="55"/>
      <c r="E44" s="24">
        <f>E38*4.5%</f>
        <v>60.11847347172161</v>
      </c>
      <c r="F44" s="24"/>
      <c r="G44" s="25">
        <v>0</v>
      </c>
    </row>
    <row r="45" spans="2:8" ht="15" customHeight="1">
      <c r="B45" s="31" t="s">
        <v>33</v>
      </c>
      <c r="C45" s="33">
        <v>1.67</v>
      </c>
      <c r="D45" s="34" t="s">
        <v>34</v>
      </c>
      <c r="E45" s="24">
        <f>E38*C45/100</f>
        <v>22.310633488394465</v>
      </c>
      <c r="F45" s="24"/>
      <c r="G45" s="25">
        <v>0</v>
      </c>
      <c r="H45" s="19"/>
    </row>
    <row r="46" spans="2:7" ht="15" customHeight="1">
      <c r="B46" s="57" t="s">
        <v>35</v>
      </c>
      <c r="C46" s="57"/>
      <c r="D46" s="57"/>
      <c r="E46" s="26">
        <f>SUM(E43:E45)</f>
        <v>212.8193960898945</v>
      </c>
      <c r="F46" s="26"/>
      <c r="G46" s="25">
        <v>0</v>
      </c>
    </row>
    <row r="47" spans="1:7" ht="12.75">
      <c r="A47" s="15"/>
      <c r="B47" s="58"/>
      <c r="C47" s="58"/>
      <c r="D47" s="58"/>
      <c r="E47" s="28"/>
      <c r="F47" s="28"/>
      <c r="G47" s="28"/>
    </row>
    <row r="48" spans="2:7" ht="12.75">
      <c r="B48" s="60" t="s">
        <v>36</v>
      </c>
      <c r="C48" s="60"/>
      <c r="D48" s="60"/>
      <c r="E48" s="29">
        <f>E38+E39+E40+E46</f>
        <v>1582.8526082065725</v>
      </c>
      <c r="F48" s="29"/>
      <c r="G48" s="29">
        <f>G38</f>
        <v>1185.5364552459987</v>
      </c>
    </row>
    <row r="49" spans="1:7" ht="12.75">
      <c r="A49" s="15"/>
      <c r="B49" s="58"/>
      <c r="C49" s="58"/>
      <c r="D49" s="58"/>
      <c r="E49" s="15"/>
      <c r="F49" s="15"/>
      <c r="G49" s="15"/>
    </row>
    <row r="50" spans="2:7" ht="12.75">
      <c r="B50" s="60" t="s">
        <v>37</v>
      </c>
      <c r="C50" s="60"/>
      <c r="D50" s="60"/>
      <c r="E50" s="35">
        <f>E35/E48</f>
        <v>0.631667340141796</v>
      </c>
      <c r="F50" s="36"/>
      <c r="G50" s="35">
        <f>G35/G48</f>
        <v>0.84336205</v>
      </c>
    </row>
    <row r="51" ht="6" customHeight="1"/>
    <row r="52" spans="2:7" ht="3" customHeight="1">
      <c r="B52" s="61"/>
      <c r="C52" s="61"/>
      <c r="D52" s="61"/>
      <c r="E52" s="61"/>
      <c r="F52" s="61"/>
      <c r="G52" s="61"/>
    </row>
    <row r="53" ht="6" customHeight="1"/>
    <row r="54" spans="2:7" ht="12.75">
      <c r="B54" s="62" t="s">
        <v>38</v>
      </c>
      <c r="C54" s="62"/>
      <c r="D54" s="62"/>
      <c r="E54" s="62"/>
      <c r="F54" s="62"/>
      <c r="G54" s="62"/>
    </row>
    <row r="55" spans="2:7" ht="12.75">
      <c r="B55" s="37"/>
      <c r="C55" s="37"/>
      <c r="D55" s="37"/>
      <c r="E55" s="37"/>
      <c r="F55" s="37"/>
      <c r="G55" s="37"/>
    </row>
    <row r="56" spans="2:7" ht="36.75" customHeight="1">
      <c r="B56" s="63" t="s">
        <v>39</v>
      </c>
      <c r="C56" s="63"/>
      <c r="D56" s="63"/>
      <c r="E56" s="63"/>
      <c r="F56" s="63"/>
      <c r="G56" s="63"/>
    </row>
    <row r="58" spans="2:7" ht="48" customHeight="1">
      <c r="B58" s="59" t="s">
        <v>40</v>
      </c>
      <c r="C58" s="59"/>
      <c r="D58" s="59"/>
      <c r="E58" s="59"/>
      <c r="F58" s="59"/>
      <c r="G58" s="59"/>
    </row>
  </sheetData>
  <sheetProtection sheet="1" objects="1" scenarios="1"/>
  <mergeCells count="50">
    <mergeCell ref="B58:G58"/>
    <mergeCell ref="B48:D48"/>
    <mergeCell ref="B49:D49"/>
    <mergeCell ref="B50:D50"/>
    <mergeCell ref="B52:G52"/>
    <mergeCell ref="B54:G54"/>
    <mergeCell ref="B56:G56"/>
    <mergeCell ref="B40:D40"/>
    <mergeCell ref="B42:G42"/>
    <mergeCell ref="B43:D43"/>
    <mergeCell ref="B44:D44"/>
    <mergeCell ref="B46:D46"/>
    <mergeCell ref="B47:D47"/>
    <mergeCell ref="B32:D32"/>
    <mergeCell ref="B33:D33"/>
    <mergeCell ref="B35:D35"/>
    <mergeCell ref="B37:G37"/>
    <mergeCell ref="B38:D38"/>
    <mergeCell ref="B39:D39"/>
    <mergeCell ref="B26:D26"/>
    <mergeCell ref="B27:D27"/>
    <mergeCell ref="B28:D28"/>
    <mergeCell ref="B29:D29"/>
    <mergeCell ref="B30:D30"/>
    <mergeCell ref="B31:D31"/>
    <mergeCell ref="B20:D20"/>
    <mergeCell ref="E20:G20"/>
    <mergeCell ref="B22:G22"/>
    <mergeCell ref="B23:D23"/>
    <mergeCell ref="B24:D24"/>
    <mergeCell ref="B25:D25"/>
    <mergeCell ref="B11:G11"/>
    <mergeCell ref="B14:G14"/>
    <mergeCell ref="B16:D16"/>
    <mergeCell ref="B17:D17"/>
    <mergeCell ref="E17:G17"/>
    <mergeCell ref="B19:D19"/>
    <mergeCell ref="B6:G6"/>
    <mergeCell ref="B7:D7"/>
    <mergeCell ref="B8:G8"/>
    <mergeCell ref="A9:A10"/>
    <mergeCell ref="B9:D10"/>
    <mergeCell ref="E9:G9"/>
    <mergeCell ref="E10:F10"/>
    <mergeCell ref="B1:G1"/>
    <mergeCell ref="A2:A3"/>
    <mergeCell ref="B2:D3"/>
    <mergeCell ref="E2:G2"/>
    <mergeCell ref="E3:F3"/>
    <mergeCell ref="B5:D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">
      <selection activeCell="B48" sqref="B48"/>
    </sheetView>
  </sheetViews>
  <sheetFormatPr defaultColWidth="9.00390625" defaultRowHeight="12.75"/>
  <sheetData>
    <row r="4" spans="1:3" ht="12.75">
      <c r="A4" t="s">
        <v>41</v>
      </c>
      <c r="C4" t="s">
        <v>42</v>
      </c>
    </row>
    <row r="5" ht="12.75">
      <c r="C5" t="s">
        <v>43</v>
      </c>
    </row>
    <row r="6" spans="3:8" ht="12.75">
      <c r="C6" t="s">
        <v>44</v>
      </c>
      <c r="F6" s="38">
        <f>0.8*0.18</f>
        <v>0.144</v>
      </c>
      <c r="G6">
        <v>0.0125</v>
      </c>
      <c r="H6" s="38">
        <f>1-F6-G6</f>
        <v>0.8435</v>
      </c>
    </row>
    <row r="7" ht="12.75">
      <c r="C7" t="s">
        <v>45</v>
      </c>
    </row>
    <row r="9" spans="1:8" ht="12.75">
      <c r="A9" t="s">
        <v>46</v>
      </c>
      <c r="F9" s="38">
        <f>1-0.1126</f>
        <v>0.8874</v>
      </c>
      <c r="G9" s="38">
        <f>(F9-0.2*0.8874)*0.18</f>
        <v>0.1277856</v>
      </c>
      <c r="H9" s="38">
        <f>F9-G9-(0.0125*0.8874)</f>
        <v>0.7485219000000001</v>
      </c>
    </row>
    <row r="11" ht="12.75">
      <c r="A11" t="s">
        <v>47</v>
      </c>
    </row>
    <row r="12" spans="1:8" ht="12.75">
      <c r="A12" t="s">
        <v>48</v>
      </c>
      <c r="H12" s="38">
        <f>0.8374-0.2*0.8374</f>
        <v>0.6699200000000001</v>
      </c>
    </row>
    <row r="13" spans="1:8" ht="12.75">
      <c r="A13" t="s">
        <v>49</v>
      </c>
      <c r="H13" s="38">
        <f>H12*0.19</f>
        <v>0.1272848</v>
      </c>
    </row>
    <row r="14" ht="12.75">
      <c r="A14" t="s">
        <v>50</v>
      </c>
    </row>
    <row r="15" ht="12.75">
      <c r="G15" s="38">
        <f>G6*F9</f>
        <v>0.0110925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ADAM</cp:lastModifiedBy>
  <dcterms:created xsi:type="dcterms:W3CDTF">2011-01-16T13:00:38Z</dcterms:created>
  <dcterms:modified xsi:type="dcterms:W3CDTF">2012-01-20T10:12:43Z</dcterms:modified>
  <cp:category/>
  <cp:version/>
  <cp:contentType/>
  <cp:contentStatus/>
</cp:coreProperties>
</file>