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49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/>
  <calcPr fullCalcOnLoad="1"/>
</workbook>
</file>

<file path=xl/sharedStrings.xml><?xml version="1.0" encoding="utf-8"?>
<sst xmlns="http://schemas.openxmlformats.org/spreadsheetml/2006/main" count="81" uniqueCount="75">
  <si>
    <t>Poz.</t>
  </si>
  <si>
    <t>Świadczenie</t>
  </si>
  <si>
    <r>
      <t xml:space="preserve">Koszty </t>
    </r>
    <r>
      <rPr>
        <b/>
        <sz val="10"/>
        <color indexed="9"/>
        <rFont val="Tahoma"/>
        <family val="2"/>
      </rPr>
      <t xml:space="preserve"> </t>
    </r>
    <r>
      <rPr>
        <b/>
        <sz val="10"/>
        <color indexed="9"/>
        <rFont val="Arial CE"/>
        <family val="2"/>
      </rPr>
      <t>zwykłe*</t>
    </r>
  </si>
  <si>
    <t>Koszty podwyższone*</t>
  </si>
  <si>
    <t>A.</t>
  </si>
  <si>
    <t>Netto</t>
  </si>
  <si>
    <t>Tu wpisz wartość netto w zależności od rodzaju kosztów uzyskania przychodów</t>
  </si>
  <si>
    <t>B.</t>
  </si>
  <si>
    <t>Brutto</t>
  </si>
  <si>
    <t>Koszty  zwykłe*</t>
  </si>
  <si>
    <t>Przychody pracownika</t>
  </si>
  <si>
    <t>1.</t>
  </si>
  <si>
    <t>wynagrodzenie zasadnicze</t>
  </si>
  <si>
    <t>Tu wpisz wartość brutto (np. z poz.B, najlepiej po zaokrągleniu)</t>
  </si>
  <si>
    <t>Składki na ubezpieczenia społeczne finansowane przez ubezpieczonego</t>
  </si>
  <si>
    <t>2.</t>
  </si>
  <si>
    <t>emerytalne (poz. 1 * 9,76%)</t>
  </si>
  <si>
    <t>3.</t>
  </si>
  <si>
    <t>rentowe (poz. 1 * 1,5%)</t>
  </si>
  <si>
    <t>4.</t>
  </si>
  <si>
    <t>chorobowe (poz. 1 * 2,45%)</t>
  </si>
  <si>
    <t>5.</t>
  </si>
  <si>
    <t>suma składek:</t>
  </si>
  <si>
    <t>Wyliczenie podatku</t>
  </si>
  <si>
    <t>6.</t>
  </si>
  <si>
    <t>przychody podlegające opodatkowaniu (poz. 1 - 5)</t>
  </si>
  <si>
    <t>7.</t>
  </si>
  <si>
    <t>koszty uzyskania przychodów</t>
  </si>
  <si>
    <t>8.</t>
  </si>
  <si>
    <t>podstawa opodatkowania (poz. 6 - 7, zaokr. do pełnego zł)</t>
  </si>
  <si>
    <t>9.</t>
  </si>
  <si>
    <t>zaliczka na podatek (poz. 8 * 18% - 46,34)</t>
  </si>
  <si>
    <t>10.</t>
  </si>
  <si>
    <t>składki na ubezpieczenie zdrowotne naliczone (poz. 6 * 9%)</t>
  </si>
  <si>
    <t>11.</t>
  </si>
  <si>
    <t>składki na ubezpieczenie zdrowotne odliczone (poz. 6 * 7,75%)</t>
  </si>
  <si>
    <t>12.</t>
  </si>
  <si>
    <t>podatek do zapłacenia (poz. 9 - 11)</t>
  </si>
  <si>
    <t>13.</t>
  </si>
  <si>
    <r>
      <t xml:space="preserve">dochody pracownika - </t>
    </r>
    <r>
      <rPr>
        <b/>
        <sz val="10"/>
        <rFont val="Times New Roman"/>
        <family val="1"/>
      </rPr>
      <t xml:space="preserve">netto </t>
    </r>
    <r>
      <rPr>
        <sz val="10"/>
        <rFont val="Times New Roman"/>
        <family val="1"/>
      </rPr>
      <t>(poz. 6 - 10 - 12)</t>
    </r>
  </si>
  <si>
    <t>Tyle dostanie pracownik</t>
  </si>
  <si>
    <t>Koszty pracodawcy</t>
  </si>
  <si>
    <t>14.</t>
  </si>
  <si>
    <t xml:space="preserve">wynagrodzenie </t>
  </si>
  <si>
    <t>15.</t>
  </si>
  <si>
    <t>FP (poz. 14 * 2,45%)</t>
  </si>
  <si>
    <t>16.</t>
  </si>
  <si>
    <t>FGŚP (poz. 14 * 0,10%)</t>
  </si>
  <si>
    <t>17.</t>
  </si>
  <si>
    <t>składki na ubezpieczenia społeczne finansowane przez pracodawcę</t>
  </si>
  <si>
    <t>18.</t>
  </si>
  <si>
    <t>emerytalne (poz. 14 * 9,76%)</t>
  </si>
  <si>
    <t>19.</t>
  </si>
  <si>
    <t>20.</t>
  </si>
  <si>
    <t>wypadkowe (poz. 14 * właściwa stawka%)</t>
  </si>
  <si>
    <t>%***</t>
  </si>
  <si>
    <t>21.</t>
  </si>
  <si>
    <t>22.</t>
  </si>
  <si>
    <r>
      <t xml:space="preserve">Suma kosztów pracodawcy  - </t>
    </r>
    <r>
      <rPr>
        <b/>
        <sz val="10"/>
        <rFont val="Times New Roman"/>
        <family val="1"/>
      </rPr>
      <t>brutto</t>
    </r>
    <r>
      <rPr>
        <b/>
        <sz val="10"/>
        <rFont val="Arial CE"/>
        <family val="2"/>
      </rPr>
      <t xml:space="preserve"> </t>
    </r>
    <r>
      <rPr>
        <sz val="10"/>
        <rFont val="Arial"/>
        <family val="2"/>
      </rPr>
      <t xml:space="preserve"> (poz. 14 + 15 + 16 + 21):</t>
    </r>
  </si>
  <si>
    <t>Tyle będzie Cię kosztował</t>
  </si>
  <si>
    <t>23.</t>
  </si>
  <si>
    <t>Stosunek netto do brutto w procentach (poz. 13 / 22 * 100%):</t>
  </si>
  <si>
    <t>*</t>
  </si>
  <si>
    <t>Dla pracowników zatrudnionych w miejscu zamieszkania</t>
  </si>
  <si>
    <t>**</t>
  </si>
  <si>
    <t>Dla pracowników zatrudnionych poza miejscem zamieszkania</t>
  </si>
  <si>
    <t>***</t>
  </si>
  <si>
    <t>Stawka 1,67% obowiązuje w podmiotach zgłaszających do ubezpieczenia wypadkowego nie więcej niż 9-u ubezpieczonych</t>
  </si>
  <si>
    <r>
      <t>UWAGA!</t>
    </r>
    <r>
      <rPr>
        <sz val="8"/>
        <color indexed="8"/>
        <rFont val="Arial"/>
        <family val="2"/>
      </rPr>
      <t xml:space="preserve"> Otrzymane wyniki spełniają rolę jedynie informacyjną i nie mogą być stosowane do celów wyliczeń wynagrodzenia urlopowego dla pracowników w warunkach funkcjonowania podmiotów gospodarczych. Wolters Kluwer Polska Sp. z o.o. nie gwarantuje poprawności wyników oraz nie ponosi odpowiedzialności za użycie kalkulatora do celów wszelkich rozliczeń pomiędzy pracodawcami a pracownikami.</t>
    </r>
  </si>
  <si>
    <t>Koszt</t>
  </si>
  <si>
    <t>Małgosia 4.000</t>
  </si>
  <si>
    <t>Małgosia 3.500</t>
  </si>
  <si>
    <t>Małgosia 5.000</t>
  </si>
  <si>
    <t>rentowe (poz. 14 * 6,5%)</t>
  </si>
  <si>
    <t>Kalkulator wynagrodzeń od lutego 2012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</si>
</sst>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;[Red]\-#,##0.00\ [$zł-415]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4"/>
      <name val="Arial"/>
      <family val="2"/>
    </font>
    <font>
      <b/>
      <sz val="10"/>
      <color indexed="9"/>
      <name val="Arial CE"/>
      <family val="2"/>
    </font>
    <font>
      <b/>
      <sz val="10"/>
      <color indexed="9"/>
      <name val="Tahoma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49" fontId="20" fillId="24" borderId="11" xfId="42" applyNumberFormat="1" applyFont="1" applyFill="1" applyBorder="1" applyAlignment="1" applyProtection="1">
      <alignment horizontal="center" vertical="center" wrapText="1"/>
      <protection/>
    </xf>
    <xf numFmtId="164" fontId="20" fillId="24" borderId="11" xfId="42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65" fontId="22" fillId="0" borderId="12" xfId="0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5" fontId="25" fillId="0" borderId="10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/>
      <protection/>
    </xf>
    <xf numFmtId="165" fontId="22" fillId="0" borderId="12" xfId="42" applyNumberFormat="1" applyFont="1" applyFill="1" applyBorder="1" applyAlignment="1" applyProtection="1">
      <alignment vertical="center"/>
      <protection locked="0"/>
    </xf>
    <xf numFmtId="164" fontId="22" fillId="0" borderId="13" xfId="42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5" fontId="0" fillId="0" borderId="10" xfId="42" applyNumberFormat="1" applyFont="1" applyFill="1" applyBorder="1" applyAlignment="1" applyProtection="1">
      <alignment/>
      <protection/>
    </xf>
    <xf numFmtId="164" fontId="0" fillId="0" borderId="10" xfId="42" applyFont="1" applyFill="1" applyBorder="1" applyAlignment="1" applyProtection="1">
      <alignment/>
      <protection/>
    </xf>
    <xf numFmtId="165" fontId="25" fillId="0" borderId="10" xfId="42" applyNumberFormat="1" applyFont="1" applyFill="1" applyBorder="1" applyAlignment="1" applyProtection="1">
      <alignment/>
      <protection/>
    </xf>
    <xf numFmtId="164" fontId="28" fillId="0" borderId="10" xfId="42" applyFont="1" applyFill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5" fontId="28" fillId="0" borderId="10" xfId="42" applyNumberFormat="1" applyFont="1" applyFill="1" applyBorder="1" applyAlignment="1" applyProtection="1">
      <alignment/>
      <protection/>
    </xf>
    <xf numFmtId="164" fontId="32" fillId="0" borderId="10" xfId="42" applyFont="1" applyFill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/>
      <protection/>
    </xf>
    <xf numFmtId="4" fontId="0" fillId="0" borderId="0" xfId="0" applyNumberFormat="1" applyAlignment="1">
      <alignment/>
    </xf>
    <xf numFmtId="0" fontId="19" fillId="0" borderId="10" xfId="0" applyFont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right" vertical="top"/>
      <protection/>
    </xf>
    <xf numFmtId="49" fontId="27" fillId="20" borderId="15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29" fillId="0" borderId="14" xfId="0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/>
      <protection/>
    </xf>
    <xf numFmtId="49" fontId="27" fillId="2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29" fillId="0" borderId="10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/>
      <protection/>
    </xf>
    <xf numFmtId="0" fontId="34" fillId="0" borderId="10" xfId="0" applyFont="1" applyBorder="1" applyAlignment="1" applyProtection="1">
      <alignment wrapText="1"/>
      <protection/>
    </xf>
    <xf numFmtId="49" fontId="28" fillId="20" borderId="10" xfId="0" applyNumberFormat="1" applyFont="1" applyFill="1" applyBorder="1" applyAlignment="1" applyProtection="1">
      <alignment horizontal="left" vertical="top"/>
      <protection/>
    </xf>
    <xf numFmtId="49" fontId="33" fillId="0" borderId="10" xfId="0" applyNumberFormat="1" applyFont="1" applyBorder="1" applyAlignment="1" applyProtection="1">
      <alignment horizontal="left"/>
      <protection/>
    </xf>
    <xf numFmtId="49" fontId="33" fillId="0" borderId="1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K58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625" style="1" customWidth="1"/>
    <col min="2" max="2" width="5.125" style="1" customWidth="1"/>
    <col min="3" max="3" width="38.875" style="1" customWidth="1"/>
    <col min="4" max="4" width="9.00390625" style="1" customWidth="1"/>
    <col min="5" max="5" width="5.75390625" style="1" customWidth="1"/>
    <col min="6" max="6" width="14.125" style="1" customWidth="1"/>
    <col min="7" max="7" width="1.00390625" style="1" customWidth="1"/>
    <col min="8" max="8" width="14.875" style="1" customWidth="1"/>
    <col min="9" max="9" width="5.625" style="1" customWidth="1"/>
    <col min="10" max="10" width="5.00390625" style="1" customWidth="1"/>
    <col min="11" max="11" width="11.25390625" style="1" customWidth="1"/>
    <col min="12" max="16384" width="9.00390625" style="1" customWidth="1"/>
  </cols>
  <sheetData>
    <row r="1" spans="2:8" ht="21.75" customHeight="1">
      <c r="B1" s="26" t="s">
        <v>74</v>
      </c>
      <c r="C1" s="26"/>
      <c r="D1" s="26"/>
      <c r="E1" s="26"/>
      <c r="F1" s="26"/>
      <c r="G1" s="26"/>
      <c r="H1" s="26"/>
    </row>
    <row r="2" spans="2:8" ht="24.75" customHeight="1">
      <c r="B2" s="2" t="s">
        <v>0</v>
      </c>
      <c r="C2" s="27" t="s">
        <v>1</v>
      </c>
      <c r="D2" s="27"/>
      <c r="E2" s="27"/>
      <c r="F2" s="3" t="s">
        <v>2</v>
      </c>
      <c r="G2" s="4"/>
      <c r="H2" s="3" t="s">
        <v>3</v>
      </c>
    </row>
    <row r="3" spans="2:8" ht="2.25" customHeight="1">
      <c r="B3" s="28"/>
      <c r="C3" s="28"/>
      <c r="D3" s="28"/>
      <c r="E3" s="28"/>
      <c r="F3" s="28"/>
      <c r="G3" s="28"/>
      <c r="H3" s="28"/>
    </row>
    <row r="4" spans="2:9" ht="16.5" customHeight="1">
      <c r="B4" s="5" t="s">
        <v>4</v>
      </c>
      <c r="C4" s="28" t="s">
        <v>5</v>
      </c>
      <c r="D4" s="28"/>
      <c r="E4" s="28"/>
      <c r="F4" s="6">
        <f>F30</f>
        <v>1111.86</v>
      </c>
      <c r="G4" s="7"/>
      <c r="H4" s="6">
        <f>H30</f>
        <v>1116.86</v>
      </c>
      <c r="I4" s="8"/>
    </row>
    <row r="5" spans="3:8" ht="12.75">
      <c r="C5" s="29" t="s">
        <v>6</v>
      </c>
      <c r="D5" s="29"/>
      <c r="E5" s="29"/>
      <c r="F5" s="29"/>
      <c r="G5" s="29"/>
      <c r="H5" s="29"/>
    </row>
    <row r="6" spans="2:8" ht="2.25" customHeight="1">
      <c r="B6" s="28"/>
      <c r="C6" s="28"/>
      <c r="D6" s="28"/>
      <c r="E6" s="28"/>
      <c r="F6" s="28"/>
      <c r="G6" s="28"/>
      <c r="H6" s="28"/>
    </row>
    <row r="7" spans="2:8" ht="16.5" customHeight="1">
      <c r="B7" s="5" t="s">
        <v>7</v>
      </c>
      <c r="C7" s="28" t="s">
        <v>8</v>
      </c>
      <c r="D7" s="28"/>
      <c r="E7" s="28"/>
      <c r="F7" s="9">
        <f>(F4-66.365)/0.69679175</f>
        <v>1500.4411289312766</v>
      </c>
      <c r="G7" s="10"/>
      <c r="H7" s="9">
        <f>(H4-71.3708)/0.69679175</f>
        <v>1500.4328050669371</v>
      </c>
    </row>
    <row r="8" spans="2:8" ht="3.75" customHeight="1">
      <c r="B8" s="28"/>
      <c r="C8" s="28"/>
      <c r="D8" s="28"/>
      <c r="E8" s="28"/>
      <c r="F8" s="28"/>
      <c r="G8" s="28"/>
      <c r="H8" s="28"/>
    </row>
    <row r="9" spans="2:8" ht="24.75" customHeight="1">
      <c r="B9" s="2" t="s">
        <v>0</v>
      </c>
      <c r="C9" s="27" t="s">
        <v>1</v>
      </c>
      <c r="D9" s="27"/>
      <c r="E9" s="27"/>
      <c r="F9" s="3" t="s">
        <v>9</v>
      </c>
      <c r="G9" s="4"/>
      <c r="H9" s="3" t="s">
        <v>3</v>
      </c>
    </row>
    <row r="10" spans="2:8" ht="12.75" customHeight="1">
      <c r="B10" s="30" t="s">
        <v>10</v>
      </c>
      <c r="C10" s="30"/>
      <c r="D10" s="30"/>
      <c r="E10" s="30"/>
      <c r="F10" s="30"/>
      <c r="G10" s="30"/>
      <c r="H10" s="30"/>
    </row>
    <row r="11" spans="2:8" ht="2.25" customHeight="1">
      <c r="B11" s="31"/>
      <c r="C11" s="31"/>
      <c r="D11" s="31"/>
      <c r="E11" s="31"/>
      <c r="F11" s="31"/>
      <c r="G11" s="31"/>
      <c r="H11" s="31"/>
    </row>
    <row r="12" spans="2:9" ht="15" customHeight="1">
      <c r="B12" s="11" t="s">
        <v>11</v>
      </c>
      <c r="C12" s="28" t="s">
        <v>12</v>
      </c>
      <c r="D12" s="28"/>
      <c r="E12" s="28"/>
      <c r="F12" s="12">
        <v>1500</v>
      </c>
      <c r="G12" s="13"/>
      <c r="H12" s="12">
        <v>1500</v>
      </c>
      <c r="I12" s="8"/>
    </row>
    <row r="13" spans="3:8" ht="12.75">
      <c r="C13" s="32" t="s">
        <v>13</v>
      </c>
      <c r="D13" s="32"/>
      <c r="E13" s="32"/>
      <c r="F13" s="32"/>
      <c r="G13" s="32"/>
      <c r="H13" s="32"/>
    </row>
    <row r="14" spans="2:8" ht="5.25" customHeight="1">
      <c r="B14" s="33"/>
      <c r="C14" s="33"/>
      <c r="D14" s="33"/>
      <c r="E14" s="33"/>
      <c r="F14" s="33"/>
      <c r="G14" s="33"/>
      <c r="H14" s="33"/>
    </row>
    <row r="15" spans="2:8" ht="12.75" customHeight="1">
      <c r="B15" s="34" t="s">
        <v>14</v>
      </c>
      <c r="C15" s="34"/>
      <c r="D15" s="34"/>
      <c r="E15" s="34"/>
      <c r="F15" s="34"/>
      <c r="G15" s="34"/>
      <c r="H15" s="34"/>
    </row>
    <row r="16" spans="2:8" ht="15" customHeight="1">
      <c r="B16" s="11" t="s">
        <v>15</v>
      </c>
      <c r="C16" s="28" t="s">
        <v>16</v>
      </c>
      <c r="D16" s="28"/>
      <c r="E16" s="28"/>
      <c r="F16" s="15">
        <f>ROUND(F12*9.76%,2)</f>
        <v>146.4</v>
      </c>
      <c r="G16" s="16"/>
      <c r="H16" s="15">
        <f>ROUND(H12*9.76%,2)</f>
        <v>146.4</v>
      </c>
    </row>
    <row r="17" spans="2:8" ht="15" customHeight="1">
      <c r="B17" s="11" t="s">
        <v>17</v>
      </c>
      <c r="C17" s="28" t="s">
        <v>18</v>
      </c>
      <c r="D17" s="28"/>
      <c r="E17" s="28"/>
      <c r="F17" s="15">
        <f>ROUND(F12*1.5%,2)</f>
        <v>22.5</v>
      </c>
      <c r="G17" s="16"/>
      <c r="H17" s="15">
        <f>ROUND(H12*1.5%,2)</f>
        <v>22.5</v>
      </c>
    </row>
    <row r="18" spans="2:8" ht="15" customHeight="1">
      <c r="B18" s="11" t="s">
        <v>19</v>
      </c>
      <c r="C18" s="28" t="s">
        <v>20</v>
      </c>
      <c r="D18" s="28"/>
      <c r="E18" s="28"/>
      <c r="F18" s="15">
        <f>ROUND(F12*2.45%,2)</f>
        <v>36.75</v>
      </c>
      <c r="G18" s="16"/>
      <c r="H18" s="15">
        <f>ROUND(H12*2.45%,2)</f>
        <v>36.75</v>
      </c>
    </row>
    <row r="19" spans="2:11" ht="15" customHeight="1">
      <c r="B19" s="11" t="s">
        <v>21</v>
      </c>
      <c r="C19" s="28" t="s">
        <v>22</v>
      </c>
      <c r="D19" s="28"/>
      <c r="E19" s="28"/>
      <c r="F19" s="17">
        <f>F16+F17+F18</f>
        <v>205.65</v>
      </c>
      <c r="G19" s="18"/>
      <c r="H19" s="17">
        <f>H16+H17+H18</f>
        <v>205.65</v>
      </c>
      <c r="K19" s="19"/>
    </row>
    <row r="20" spans="2:8" ht="12.75">
      <c r="B20" s="33"/>
      <c r="C20" s="33"/>
      <c r="D20" s="33"/>
      <c r="E20" s="33"/>
      <c r="F20" s="33"/>
      <c r="G20" s="33"/>
      <c r="H20" s="33"/>
    </row>
    <row r="21" spans="2:8" ht="12.75">
      <c r="B21" s="34" t="s">
        <v>23</v>
      </c>
      <c r="C21" s="34"/>
      <c r="D21" s="34"/>
      <c r="E21" s="34"/>
      <c r="F21" s="34"/>
      <c r="G21" s="34"/>
      <c r="H21" s="34"/>
    </row>
    <row r="22" spans="2:8" ht="15" customHeight="1">
      <c r="B22" s="11" t="s">
        <v>24</v>
      </c>
      <c r="C22" s="28" t="s">
        <v>25</v>
      </c>
      <c r="D22" s="28"/>
      <c r="E22" s="28"/>
      <c r="F22" s="20">
        <f>F12-F19</f>
        <v>1294.35</v>
      </c>
      <c r="G22" s="18"/>
      <c r="H22" s="20">
        <f>H12-H19</f>
        <v>1294.35</v>
      </c>
    </row>
    <row r="23" spans="2:8" ht="15" customHeight="1">
      <c r="B23" s="11" t="s">
        <v>26</v>
      </c>
      <c r="C23" s="28" t="s">
        <v>27</v>
      </c>
      <c r="D23" s="28"/>
      <c r="E23" s="28"/>
      <c r="F23" s="15">
        <v>111.25</v>
      </c>
      <c r="G23" s="16"/>
      <c r="H23" s="15">
        <v>139.06</v>
      </c>
    </row>
    <row r="24" spans="2:8" ht="15" customHeight="1">
      <c r="B24" s="11" t="s">
        <v>28</v>
      </c>
      <c r="C24" s="35" t="s">
        <v>29</v>
      </c>
      <c r="D24" s="35"/>
      <c r="E24" s="35"/>
      <c r="F24" s="20">
        <f>ROUND((F22-F23),0)</f>
        <v>1183</v>
      </c>
      <c r="G24" s="18"/>
      <c r="H24" s="20">
        <f>ROUND((H22-H23),0)</f>
        <v>1155</v>
      </c>
    </row>
    <row r="25" spans="2:8" ht="15" customHeight="1">
      <c r="B25" s="11" t="s">
        <v>30</v>
      </c>
      <c r="C25" s="28" t="s">
        <v>31</v>
      </c>
      <c r="D25" s="28"/>
      <c r="E25" s="28"/>
      <c r="F25" s="15">
        <f>ROUND(IF(F24*18%-46.34&lt;0,0,F24*18%-46.34),2)</f>
        <v>166.6</v>
      </c>
      <c r="G25" s="16"/>
      <c r="H25" s="15">
        <f>ROUND(IF(H24*18%-46.34&lt;0,0,H24*18%-46.34),2)</f>
        <v>161.56</v>
      </c>
    </row>
    <row r="26" spans="2:11" ht="15" customHeight="1">
      <c r="B26" s="11" t="s">
        <v>32</v>
      </c>
      <c r="C26" s="28" t="s">
        <v>33</v>
      </c>
      <c r="D26" s="28"/>
      <c r="E26" s="28"/>
      <c r="F26" s="20">
        <f>ROUND(IF((F22*9%)&gt;F25,F25,(F22*9%)),2)</f>
        <v>116.49</v>
      </c>
      <c r="G26" s="18"/>
      <c r="H26" s="20">
        <f>ROUND(IF((H22*9%)&gt;H25,H25,(H22*9%)),2)</f>
        <v>116.49</v>
      </c>
      <c r="K26" s="19"/>
    </row>
    <row r="27" spans="2:8" ht="15" customHeight="1">
      <c r="B27" s="11" t="s">
        <v>34</v>
      </c>
      <c r="C27" s="28" t="s">
        <v>35</v>
      </c>
      <c r="D27" s="28"/>
      <c r="E27" s="28"/>
      <c r="F27" s="15">
        <f>ROUND(IF((F22*7.75%)&gt;F26,F26,F22*7.75%),2)</f>
        <v>100.31</v>
      </c>
      <c r="G27" s="16"/>
      <c r="H27" s="15">
        <f>ROUND(IF((H22*7.75%)&gt;H26,H26,H22*7.75%),2)</f>
        <v>100.31</v>
      </c>
    </row>
    <row r="28" spans="2:11" ht="15" customHeight="1">
      <c r="B28" s="11" t="s">
        <v>36</v>
      </c>
      <c r="C28" s="28" t="s">
        <v>37</v>
      </c>
      <c r="D28" s="28"/>
      <c r="E28" s="28"/>
      <c r="F28" s="20">
        <f>ROUND(F25-F27,0)</f>
        <v>66</v>
      </c>
      <c r="G28" s="18"/>
      <c r="H28" s="20">
        <f>ROUND(H25-H27,0)</f>
        <v>61</v>
      </c>
      <c r="K28" s="19"/>
    </row>
    <row r="29" spans="2:8" ht="9" customHeight="1">
      <c r="B29" s="33"/>
      <c r="C29" s="33"/>
      <c r="D29" s="33"/>
      <c r="E29" s="33"/>
      <c r="F29" s="33"/>
      <c r="G29" s="33"/>
      <c r="H29" s="33"/>
    </row>
    <row r="30" spans="2:8" ht="15" customHeight="1">
      <c r="B30" s="11" t="s">
        <v>38</v>
      </c>
      <c r="C30" s="28" t="s">
        <v>39</v>
      </c>
      <c r="D30" s="28"/>
      <c r="E30" s="28"/>
      <c r="F30" s="17">
        <f>F22-F26-F28</f>
        <v>1111.86</v>
      </c>
      <c r="G30" s="21"/>
      <c r="H30" s="17">
        <f>H22-H26-H28</f>
        <v>1116.86</v>
      </c>
    </row>
    <row r="31" spans="2:8" ht="13.5" customHeight="1">
      <c r="B31" s="14"/>
      <c r="C31" s="36" t="s">
        <v>40</v>
      </c>
      <c r="D31" s="36"/>
      <c r="E31" s="36"/>
      <c r="F31" s="36"/>
      <c r="G31" s="36"/>
      <c r="H31" s="36"/>
    </row>
    <row r="32" spans="2:8" ht="12.75">
      <c r="B32" s="34" t="s">
        <v>41</v>
      </c>
      <c r="C32" s="34"/>
      <c r="D32" s="34"/>
      <c r="E32" s="34"/>
      <c r="F32" s="34"/>
      <c r="G32" s="34"/>
      <c r="H32" s="34"/>
    </row>
    <row r="33" spans="2:8" ht="15" customHeight="1">
      <c r="B33" s="11" t="s">
        <v>42</v>
      </c>
      <c r="C33" s="28" t="s">
        <v>43</v>
      </c>
      <c r="D33" s="28"/>
      <c r="E33" s="28"/>
      <c r="F33" s="20">
        <f>F12</f>
        <v>1500</v>
      </c>
      <c r="G33" s="18"/>
      <c r="H33" s="20">
        <f>H12</f>
        <v>1500</v>
      </c>
    </row>
    <row r="34" spans="2:11" ht="15" customHeight="1">
      <c r="B34" s="11" t="s">
        <v>44</v>
      </c>
      <c r="C34" s="28" t="s">
        <v>45</v>
      </c>
      <c r="D34" s="28"/>
      <c r="E34" s="28"/>
      <c r="F34" s="20">
        <f>ROUND(F33*2.45%,2)</f>
        <v>36.75</v>
      </c>
      <c r="G34" s="18"/>
      <c r="H34" s="20">
        <f>ROUND(H33*2.45%,2)</f>
        <v>36.75</v>
      </c>
      <c r="K34" s="19"/>
    </row>
    <row r="35" spans="2:11" ht="15" customHeight="1">
      <c r="B35" s="11" t="s">
        <v>46</v>
      </c>
      <c r="C35" s="28" t="s">
        <v>47</v>
      </c>
      <c r="D35" s="28"/>
      <c r="E35" s="28"/>
      <c r="F35" s="20">
        <f>ROUND(F33*0.1%,2)</f>
        <v>1.5</v>
      </c>
      <c r="G35" s="18"/>
      <c r="H35" s="20">
        <f>ROUND(H33*0.1%,2)</f>
        <v>1.5</v>
      </c>
      <c r="K35" s="19"/>
    </row>
    <row r="36" spans="2:8" ht="15" customHeight="1">
      <c r="B36" s="11" t="s">
        <v>48</v>
      </c>
      <c r="C36" s="33" t="s">
        <v>49</v>
      </c>
      <c r="D36" s="33"/>
      <c r="E36" s="33"/>
      <c r="F36" s="33"/>
      <c r="G36" s="33"/>
      <c r="H36" s="33"/>
    </row>
    <row r="37" spans="2:8" ht="15" customHeight="1">
      <c r="B37" s="11" t="s">
        <v>50</v>
      </c>
      <c r="C37" s="28" t="s">
        <v>51</v>
      </c>
      <c r="D37" s="28"/>
      <c r="E37" s="28"/>
      <c r="F37" s="15">
        <f>ROUND(F33*9.76%,2)</f>
        <v>146.4</v>
      </c>
      <c r="G37" s="16"/>
      <c r="H37" s="15">
        <f>ROUND(H33*9.76%,2)</f>
        <v>146.4</v>
      </c>
    </row>
    <row r="38" spans="2:8" ht="15" customHeight="1">
      <c r="B38" s="11" t="s">
        <v>52</v>
      </c>
      <c r="C38" s="28" t="s">
        <v>73</v>
      </c>
      <c r="D38" s="28"/>
      <c r="E38" s="28"/>
      <c r="F38" s="15">
        <f>ROUND(F33*6.5%,2)</f>
        <v>97.5</v>
      </c>
      <c r="G38" s="16"/>
      <c r="H38" s="15">
        <f>ROUND(H33*4.5%,2)</f>
        <v>67.5</v>
      </c>
    </row>
    <row r="39" spans="2:10" ht="15" customHeight="1">
      <c r="B39" s="11" t="s">
        <v>53</v>
      </c>
      <c r="C39" s="1" t="s">
        <v>54</v>
      </c>
      <c r="D39" s="22">
        <v>1.67</v>
      </c>
      <c r="E39" s="8" t="s">
        <v>55</v>
      </c>
      <c r="F39" s="15">
        <f>ROUND(F33*D39/100,2)</f>
        <v>25.05</v>
      </c>
      <c r="G39" s="16"/>
      <c r="H39" s="15">
        <f>ROUND(H33*D39/100,2)</f>
        <v>25.05</v>
      </c>
      <c r="I39" s="23"/>
      <c r="J39" s="23"/>
    </row>
    <row r="40" spans="2:11" ht="15" customHeight="1">
      <c r="B40" s="11" t="s">
        <v>56</v>
      </c>
      <c r="C40" s="37" t="s">
        <v>22</v>
      </c>
      <c r="D40" s="37"/>
      <c r="E40" s="37"/>
      <c r="F40" s="20">
        <f>F37+F38+F39</f>
        <v>268.95</v>
      </c>
      <c r="G40" s="18"/>
      <c r="H40" s="20">
        <f>H37+H38+H39</f>
        <v>238.95000000000002</v>
      </c>
      <c r="K40" s="19"/>
    </row>
    <row r="41" spans="2:8" ht="5.25" customHeight="1">
      <c r="B41" s="33"/>
      <c r="C41" s="33"/>
      <c r="D41" s="33"/>
      <c r="E41" s="33"/>
      <c r="F41" s="33"/>
      <c r="G41" s="33"/>
      <c r="H41" s="33"/>
    </row>
    <row r="42" spans="2:8" ht="15" customHeight="1">
      <c r="B42" s="11" t="s">
        <v>57</v>
      </c>
      <c r="C42" s="28" t="s">
        <v>58</v>
      </c>
      <c r="D42" s="28"/>
      <c r="E42" s="28"/>
      <c r="F42" s="17">
        <f>F33+F34+F35+F40</f>
        <v>1807.2</v>
      </c>
      <c r="G42" s="21"/>
      <c r="H42" s="17">
        <f>H33+H34+H35+H40</f>
        <v>1777.2</v>
      </c>
    </row>
    <row r="43" spans="2:8" ht="15" customHeight="1">
      <c r="B43" s="14"/>
      <c r="C43" s="36" t="s">
        <v>59</v>
      </c>
      <c r="D43" s="36"/>
      <c r="E43" s="36"/>
      <c r="F43" s="36"/>
      <c r="G43" s="36"/>
      <c r="H43" s="36"/>
    </row>
    <row r="44" spans="2:8" ht="15" customHeight="1">
      <c r="B44" s="11" t="s">
        <v>60</v>
      </c>
      <c r="C44" s="28" t="s">
        <v>61</v>
      </c>
      <c r="D44" s="28"/>
      <c r="E44" s="28"/>
      <c r="F44" s="1">
        <f>F30/F42</f>
        <v>0.6152390438247011</v>
      </c>
      <c r="H44" s="1">
        <f>H30/H42</f>
        <v>0.6284379923475129</v>
      </c>
    </row>
    <row r="45" spans="2:8" ht="3.75" customHeight="1">
      <c r="B45" s="39"/>
      <c r="C45" s="39"/>
      <c r="D45" s="39"/>
      <c r="E45" s="39"/>
      <c r="F45" s="39"/>
      <c r="G45" s="39"/>
      <c r="H45" s="39"/>
    </row>
    <row r="46" spans="2:8" ht="5.25" customHeight="1">
      <c r="B46" s="28"/>
      <c r="C46" s="28"/>
      <c r="D46" s="28"/>
      <c r="E46" s="28"/>
      <c r="F46" s="28"/>
      <c r="G46" s="28"/>
      <c r="H46" s="28"/>
    </row>
    <row r="47" spans="2:8" ht="12.75">
      <c r="B47" s="24" t="s">
        <v>62</v>
      </c>
      <c r="C47" s="40" t="s">
        <v>63</v>
      </c>
      <c r="D47" s="40"/>
      <c r="E47" s="40"/>
      <c r="F47" s="40"/>
      <c r="G47" s="40"/>
      <c r="H47" s="40"/>
    </row>
    <row r="48" spans="2:8" ht="12.75">
      <c r="B48" s="24" t="s">
        <v>64</v>
      </c>
      <c r="C48" s="40" t="s">
        <v>65</v>
      </c>
      <c r="D48" s="40"/>
      <c r="E48" s="40"/>
      <c r="F48" s="40"/>
      <c r="G48" s="40"/>
      <c r="H48" s="40"/>
    </row>
    <row r="49" spans="2:8" ht="24.75" customHeight="1">
      <c r="B49" s="24" t="s">
        <v>66</v>
      </c>
      <c r="C49" s="41" t="s">
        <v>67</v>
      </c>
      <c r="D49" s="41"/>
      <c r="E49" s="41"/>
      <c r="F49" s="41"/>
      <c r="G49" s="41"/>
      <c r="H49" s="41"/>
    </row>
    <row r="50" spans="2:8" ht="12.75">
      <c r="B50" s="28"/>
      <c r="C50" s="28"/>
      <c r="D50" s="28"/>
      <c r="E50" s="28"/>
      <c r="F50" s="28"/>
      <c r="G50" s="28"/>
      <c r="H50" s="28"/>
    </row>
    <row r="51" spans="2:8" ht="42.75" customHeight="1">
      <c r="B51" s="23"/>
      <c r="C51" s="38" t="s">
        <v>68</v>
      </c>
      <c r="D51" s="38"/>
      <c r="E51" s="38"/>
      <c r="F51" s="38"/>
      <c r="G51" s="38"/>
      <c r="H51" s="38"/>
    </row>
    <row r="52" spans="2:8" ht="12.75">
      <c r="B52" s="23"/>
      <c r="C52" s="23"/>
      <c r="D52" s="23"/>
      <c r="E52" s="23"/>
      <c r="F52" s="23"/>
      <c r="G52" s="23"/>
      <c r="H52" s="23"/>
    </row>
    <row r="53" spans="2:8" ht="12.75">
      <c r="B53" s="23"/>
      <c r="C53" s="23"/>
      <c r="D53" s="23"/>
      <c r="E53" s="23"/>
      <c r="F53" s="23"/>
      <c r="G53" s="23"/>
      <c r="H53" s="23"/>
    </row>
    <row r="54" spans="2:8" ht="12.75">
      <c r="B54" s="23"/>
      <c r="C54" s="23"/>
      <c r="D54" s="23"/>
      <c r="E54" s="23"/>
      <c r="F54" s="23"/>
      <c r="G54" s="23"/>
      <c r="H54" s="23"/>
    </row>
    <row r="55" spans="2:8" ht="12.75">
      <c r="B55" s="23"/>
      <c r="C55" s="23"/>
      <c r="D55" s="23"/>
      <c r="E55" s="23"/>
      <c r="F55" s="23"/>
      <c r="G55" s="23"/>
      <c r="H55" s="23"/>
    </row>
    <row r="56" spans="2:8" ht="12.75">
      <c r="B56" s="23"/>
      <c r="C56" s="23"/>
      <c r="D56" s="23"/>
      <c r="E56" s="23"/>
      <c r="F56" s="23"/>
      <c r="G56" s="23"/>
      <c r="H56" s="23"/>
    </row>
    <row r="57" spans="2:8" ht="12.75">
      <c r="B57" s="23"/>
      <c r="C57" s="23"/>
      <c r="D57" s="23"/>
      <c r="E57" s="23"/>
      <c r="F57" s="23"/>
      <c r="G57" s="23"/>
      <c r="H57" s="23"/>
    </row>
    <row r="58" spans="2:8" ht="12.75">
      <c r="B58" s="23"/>
      <c r="C58" s="23"/>
      <c r="D58" s="23"/>
      <c r="E58" s="23"/>
      <c r="F58" s="23"/>
      <c r="G58" s="23"/>
      <c r="H58" s="23"/>
    </row>
  </sheetData>
  <sheetProtection/>
  <mergeCells count="50">
    <mergeCell ref="B50:H50"/>
    <mergeCell ref="C51:H51"/>
    <mergeCell ref="C44:E44"/>
    <mergeCell ref="B45:H45"/>
    <mergeCell ref="B46:H46"/>
    <mergeCell ref="C47:H47"/>
    <mergeCell ref="C48:H48"/>
    <mergeCell ref="C49:H49"/>
    <mergeCell ref="C37:E37"/>
    <mergeCell ref="C38:E38"/>
    <mergeCell ref="C40:E40"/>
    <mergeCell ref="B41:H41"/>
    <mergeCell ref="C42:E42"/>
    <mergeCell ref="C43:H43"/>
    <mergeCell ref="C31:H31"/>
    <mergeCell ref="B32:H32"/>
    <mergeCell ref="C33:E33"/>
    <mergeCell ref="C34:E34"/>
    <mergeCell ref="C35:E35"/>
    <mergeCell ref="C36:H36"/>
    <mergeCell ref="C25:E25"/>
    <mergeCell ref="C26:E26"/>
    <mergeCell ref="C27:E27"/>
    <mergeCell ref="C28:E28"/>
    <mergeCell ref="B29:H29"/>
    <mergeCell ref="C30:E30"/>
    <mergeCell ref="C19:E19"/>
    <mergeCell ref="B20:H20"/>
    <mergeCell ref="B21:H21"/>
    <mergeCell ref="C22:E22"/>
    <mergeCell ref="C23:E23"/>
    <mergeCell ref="C24:E24"/>
    <mergeCell ref="C13:H13"/>
    <mergeCell ref="B14:H14"/>
    <mergeCell ref="B15:H15"/>
    <mergeCell ref="C16:E16"/>
    <mergeCell ref="C17:E17"/>
    <mergeCell ref="C18:E18"/>
    <mergeCell ref="C7:E7"/>
    <mergeCell ref="B8:H8"/>
    <mergeCell ref="C9:E9"/>
    <mergeCell ref="B10:H10"/>
    <mergeCell ref="B11:H11"/>
    <mergeCell ref="C12:E12"/>
    <mergeCell ref="B1:H1"/>
    <mergeCell ref="C2:E2"/>
    <mergeCell ref="B3:H3"/>
    <mergeCell ref="C4:E4"/>
    <mergeCell ref="C5:H5"/>
    <mergeCell ref="B6:H6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">
      <selection activeCell="H20" sqref="H20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16.25390625" style="0" customWidth="1"/>
  </cols>
  <sheetData>
    <row r="1" spans="1:3" ht="12.75">
      <c r="A1" t="s">
        <v>72</v>
      </c>
      <c r="C1" t="s">
        <v>69</v>
      </c>
    </row>
    <row r="2" spans="1:3" ht="12.75">
      <c r="A2" s="25">
        <f>Arkusz1!F30</f>
        <v>1111.86</v>
      </c>
      <c r="B2" s="25"/>
      <c r="C2" s="25">
        <f>Arkusz1!F42</f>
        <v>1807.2</v>
      </c>
    </row>
    <row r="3" spans="1:3" ht="12.75">
      <c r="A3" s="25">
        <v>1500</v>
      </c>
      <c r="B3" s="25"/>
      <c r="C3" s="25">
        <f>A3</f>
        <v>1500</v>
      </c>
    </row>
    <row r="4" spans="1:3" ht="12.75">
      <c r="A4" s="25">
        <f>SUM(A2:A3)</f>
        <v>2611.8599999999997</v>
      </c>
      <c r="B4" s="25"/>
      <c r="C4" s="25">
        <f>SUM(C2:C3)</f>
        <v>3307.2</v>
      </c>
    </row>
    <row r="6" spans="1:3" ht="12.75">
      <c r="A6" t="s">
        <v>70</v>
      </c>
      <c r="C6" t="s">
        <v>69</v>
      </c>
    </row>
    <row r="7" spans="1:3" ht="12.75">
      <c r="A7" s="25">
        <v>2853.96</v>
      </c>
      <c r="B7" s="25"/>
      <c r="C7" s="25">
        <v>4739.2</v>
      </c>
    </row>
    <row r="8" spans="1:3" ht="12.75">
      <c r="A8" s="25">
        <v>1500</v>
      </c>
      <c r="B8" s="25"/>
      <c r="C8" s="25">
        <v>1500</v>
      </c>
    </row>
    <row r="9" spans="1:3" ht="12.75">
      <c r="A9" s="25">
        <v>4353.96</v>
      </c>
      <c r="B9" s="25"/>
      <c r="C9" s="25">
        <v>6239.2</v>
      </c>
    </row>
    <row r="14" spans="1:3" ht="12.75">
      <c r="A14" t="s">
        <v>71</v>
      </c>
      <c r="C14" t="s">
        <v>69</v>
      </c>
    </row>
    <row r="15" spans="1:3" ht="12.75">
      <c r="A15" s="25">
        <v>2505.34</v>
      </c>
      <c r="B15" s="25"/>
      <c r="C15" s="25">
        <v>4146.8</v>
      </c>
    </row>
    <row r="16" spans="1:3" ht="12.75">
      <c r="A16" s="25">
        <v>1500</v>
      </c>
      <c r="B16" s="25"/>
      <c r="C16" s="25">
        <v>1500</v>
      </c>
    </row>
    <row r="17" spans="1:3" ht="12.75">
      <c r="A17" s="25">
        <v>4005.34</v>
      </c>
      <c r="B17" s="25"/>
      <c r="C17" s="25">
        <v>5646.8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 Trocha</cp:lastModifiedBy>
  <cp:lastPrinted>2011-04-18T13:31:33Z</cp:lastPrinted>
  <dcterms:created xsi:type="dcterms:W3CDTF">2011-01-16T12:58:10Z</dcterms:created>
  <dcterms:modified xsi:type="dcterms:W3CDTF">2012-01-19T16:32:03Z</dcterms:modified>
  <cp:category/>
  <cp:version/>
  <cp:contentType/>
  <cp:contentStatus/>
</cp:coreProperties>
</file>